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 tabRatio="857"/>
  </bookViews>
  <sheets>
    <sheet name="Дод17" sheetId="24" r:id="rId1"/>
    <sheet name="Лист1" sheetId="25" r:id="rId2"/>
  </sheets>
  <externalReferences>
    <externalReference r:id="rId3"/>
    <externalReference r:id="rId4"/>
    <externalReference r:id="rId5"/>
  </externalReferences>
  <definedNames>
    <definedName name="_xlnm.Print_Area" localSheetId="0">Дод17!$A$1:$I$46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4" l="1"/>
  <c r="D21" i="24" l="1"/>
  <c r="D22" i="24"/>
  <c r="D23" i="24"/>
  <c r="D25" i="24"/>
  <c r="D29" i="24"/>
  <c r="D30" i="24"/>
  <c r="D31" i="24"/>
  <c r="D32" i="24"/>
  <c r="H17" i="24" l="1"/>
  <c r="D17" i="24" s="1"/>
  <c r="D12" i="24" l="1"/>
  <c r="H12" i="24" l="1"/>
  <c r="D36" i="24" l="1"/>
  <c r="E22" i="24" l="1"/>
  <c r="H36" i="24"/>
  <c r="E17" i="24"/>
  <c r="E12" i="24"/>
  <c r="E30" i="24"/>
  <c r="I17" i="24" l="1"/>
  <c r="I21" i="24"/>
  <c r="I22" i="24"/>
  <c r="I12" i="24"/>
  <c r="I30" i="24"/>
  <c r="H13" i="24" l="1"/>
  <c r="H18" i="24"/>
  <c r="D18" i="24" l="1"/>
  <c r="E18" i="24" s="1"/>
  <c r="I18" i="24"/>
  <c r="I13" i="24"/>
  <c r="D13" i="24"/>
  <c r="H9" i="24"/>
  <c r="H14" i="24"/>
  <c r="I14" i="24" l="1"/>
  <c r="D14" i="24"/>
  <c r="E14" i="24" s="1"/>
  <c r="H16" i="24"/>
  <c r="I9" i="24"/>
  <c r="D9" i="24"/>
  <c r="E13" i="24"/>
  <c r="I16" i="24" l="1"/>
  <c r="D16" i="24"/>
  <c r="E16" i="24" s="1"/>
  <c r="H15" i="24"/>
  <c r="E9" i="24"/>
  <c r="D15" i="24" l="1"/>
  <c r="I15" i="24"/>
  <c r="E15" i="24" l="1"/>
  <c r="I19" i="24" l="1"/>
  <c r="H8" i="24"/>
  <c r="I8" i="24" s="1"/>
  <c r="D19" i="24"/>
  <c r="E19" i="24" l="1"/>
  <c r="D8" i="24"/>
  <c r="E8" i="24" s="1"/>
  <c r="H20" i="24" l="1"/>
  <c r="D20" i="24" l="1"/>
  <c r="E20" i="24" s="1"/>
  <c r="I20" i="24"/>
  <c r="H24" i="24"/>
  <c r="H33" i="24" l="1"/>
  <c r="D24" i="24"/>
  <c r="I24" i="24"/>
  <c r="E24" i="24" l="1"/>
  <c r="I33" i="24"/>
  <c r="H28" i="24"/>
  <c r="D33" i="24"/>
  <c r="D28" i="24" l="1"/>
  <c r="H26" i="24"/>
  <c r="D26" i="24" l="1"/>
  <c r="H27" i="24"/>
  <c r="I26" i="24"/>
  <c r="H34" i="24"/>
  <c r="I27" i="24" l="1"/>
  <c r="D27" i="24"/>
  <c r="E27" i="24" s="1"/>
  <c r="I23" i="24"/>
  <c r="I31" i="24"/>
  <c r="I32" i="24"/>
  <c r="I29" i="24"/>
  <c r="I25" i="24"/>
  <c r="I34" i="24"/>
  <c r="I37" i="24" s="1"/>
  <c r="I38" i="24" s="1"/>
  <c r="I39" i="24" s="1"/>
  <c r="E26" i="24"/>
  <c r="D34" i="24"/>
  <c r="E25" i="24" l="1"/>
  <c r="E29" i="24"/>
  <c r="E31" i="24"/>
  <c r="E34" i="24"/>
  <c r="E37" i="24" s="1"/>
  <c r="E38" i="24" s="1"/>
  <c r="E39" i="24" s="1"/>
  <c r="E32" i="24"/>
  <c r="E23" i="24"/>
  <c r="E33" i="24"/>
  <c r="E28" i="24"/>
  <c r="I28" i="24"/>
</calcChain>
</file>

<file path=xl/sharedStrings.xml><?xml version="1.0" encoding="utf-8"?>
<sst xmlns="http://schemas.openxmlformats.org/spreadsheetml/2006/main" count="86" uniqueCount="75">
  <si>
    <t>Показник</t>
  </si>
  <si>
    <t>Код рядка</t>
  </si>
  <si>
    <t>грн/куб. м</t>
  </si>
  <si>
    <t>А</t>
  </si>
  <si>
    <t>Б</t>
  </si>
  <si>
    <t>В</t>
  </si>
  <si>
    <t>Виробнича собівартість, усього, зокрема:</t>
  </si>
  <si>
    <t>прямі матеріальні витрати, зокрема:</t>
  </si>
  <si>
    <t>покупна вода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</si>
  <si>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</si>
  <si>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</si>
  <si>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</si>
  <si>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</si>
  <si>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</si>
  <si>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</si>
  <si>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</si>
  <si>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</si>
  <si>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</si>
  <si>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</si>
  <si>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</si>
  <si>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</si>
  <si>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</si>
  <si>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</si>
  <si>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</si>
  <si>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</si>
  <si>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інші виробничі інвестиції</t>
  </si>
  <si>
    <t>Обсяг реалізації, тис. куб. м</t>
  </si>
  <si>
    <t>1.1</t>
  </si>
  <si>
    <t>1.1.1</t>
  </si>
  <si>
    <t>1.1.2</t>
  </si>
  <si>
    <t>1.1.3</t>
  </si>
  <si>
    <t>1.1.4</t>
  </si>
  <si>
    <t>1.2</t>
  </si>
  <si>
    <t>1.3</t>
  </si>
  <si>
    <t>1.3.1</t>
  </si>
  <si>
    <t>1.3.2</t>
  </si>
  <si>
    <t>1.3.3</t>
  </si>
  <si>
    <t>1.4</t>
  </si>
  <si>
    <t>7</t>
  </si>
  <si>
    <t>8</t>
  </si>
  <si>
    <t>8.1</t>
  </si>
  <si>
    <t>8.2</t>
  </si>
  <si>
    <t>8.2.1</t>
  </si>
  <si>
    <t>8.2.2</t>
  </si>
  <si>
    <t>8.2.3</t>
  </si>
  <si>
    <t>8.2.4</t>
  </si>
  <si>
    <t>8.2.5</t>
  </si>
  <si>
    <t>(без податку на додану вартість)</t>
  </si>
  <si>
    <t xml:space="preserve">        (керівник)                                                                   (підпис)                                                                 (ініціали, прізвище)</t>
  </si>
  <si>
    <t xml:space="preserve"> </t>
  </si>
  <si>
    <t>Виробничі інвестиції на розвиток виробництва  (виробничі інвестиції)</t>
  </si>
  <si>
    <t xml:space="preserve">  </t>
  </si>
  <si>
    <t>Тариф ,без ПДВ</t>
  </si>
  <si>
    <t>ПДВ</t>
  </si>
  <si>
    <t>Тариф, з ПДВ</t>
  </si>
  <si>
    <t>Вартість водопостачання споживачам за відповідними тарифами</t>
  </si>
  <si>
    <t xml:space="preserve">№  з/п
</t>
  </si>
  <si>
    <t>загальновиробничі витрати, всього:</t>
  </si>
  <si>
    <t>усього, тис. грн</t>
  </si>
  <si>
    <t>Обсяг виробництва питної води з урахуванням частини втрат та витрат води, тис. куб. м</t>
  </si>
  <si>
    <t>Покупна вода в природному стані</t>
  </si>
  <si>
    <t xml:space="preserve">Розрахунок тарифу для суб'єктів господарювання у сфері централізованого водопостачання </t>
  </si>
  <si>
    <t xml:space="preserve">Розрахунок тарифу для споживачів, які не є  суб'єктами господарювання у сфері централізованого водопостачання </t>
  </si>
  <si>
    <t xml:space="preserve">Розрахунок тарифу на послуги з централізованого водопостачання </t>
  </si>
  <si>
    <t>Директор                                                                                                    Михеєнко А. В.</t>
  </si>
  <si>
    <t>Електроенергія</t>
  </si>
  <si>
    <t>Додаток 2.2  (17)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 
Боярської міської ради</t>
  </si>
  <si>
    <t>інші прямі витрати (матеріали на ППР, ремонт механізмів, насосного обладнання)</t>
  </si>
  <si>
    <t xml:space="preserve">                                                                                                                                                       від 13.05.2021р. № 1/4</t>
  </si>
  <si>
    <t>5</t>
  </si>
  <si>
    <t>Виконавець</t>
  </si>
  <si>
    <t xml:space="preserve">Головний економіст </t>
  </si>
  <si>
    <t>Р.Деремедведь</t>
  </si>
  <si>
    <t>інше використання прибутку (оборотні кошти)</t>
  </si>
  <si>
    <t xml:space="preserve">Розрахунок тарифів на послугу з централізованого водопостачання КП "Боярка -Водоканал"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</si>
</sst>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4" xfId="0" applyFont="1" applyBorder="1" applyAlignment="1">
      <alignment horizontal="right"/>
    </xf>
    <xf numFmtId="0" fontId="0" fillId="0" borderId="4" xfId="0" applyBorder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503\&#1044;&#1086;&#1076;&#1072;&#1090;&#1086;&#1082;_20_&#1088;&#1086;&#1079;&#1088;&#1072;&#1093;&#1091;&#1085;&#1086;&#1082;_&#1074;&#1072;&#1088;&#1090;&#1086;&#1089;&#1090;i_&#1077;&#1083;&#1077;&#1082;&#1090;&#1088;&#1086;&#1077;&#1085;&#1077;&#1088;&#1075;ii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503\&#1044;&#1086;&#1076;&#1072;&#1090;&#1086;&#1082;_16_(&#1042;&#1086;&#1076;&#1086;&#1087;&#1086;&#1089;&#1090;&#1072;&#1095;&#1072;&#1085;&#1085;&#1103;)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503\&#1044;&#1086;&#1076;&#1072;&#1090;&#1086;&#1082;_28(&#1088;&#1110;&#1095;&#1085;&#1080;&#1081;%20&#1087;&#1083;&#1072;&#1085;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K14">
            <v>17969.0445272408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"/>
      <sheetName val="Лист2"/>
      <sheetName val="Лист3"/>
    </sheetNames>
    <sheetDataSet>
      <sheetData sheetId="0">
        <row r="19">
          <cell r="J19">
            <v>532.44732999999997</v>
          </cell>
        </row>
        <row r="20">
          <cell r="J20">
            <v>11356.446480000001</v>
          </cell>
        </row>
        <row r="23">
          <cell r="J23">
            <v>2033.6781759999992</v>
          </cell>
        </row>
        <row r="24">
          <cell r="J24">
            <v>931.70317999999997</v>
          </cell>
        </row>
        <row r="25">
          <cell r="J25">
            <v>18558.121876822486</v>
          </cell>
        </row>
        <row r="26">
          <cell r="J26">
            <v>5493.3082188322778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ічний план 2024"/>
      <sheetName val="Лист2"/>
      <sheetName val="Лист3"/>
    </sheetNames>
    <sheetDataSet>
      <sheetData sheetId="0">
        <row r="28">
          <cell r="J28">
            <v>1295.0879999999997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zoomScaleNormal="100" zoomScaleSheetLayoutView="100" workbookViewId="0">
      <selection activeCell="A3" sqref="A3:I3"/>
    </sheetView>
  </sheetViews>
  <sheetFormatPr defaultColWidth="9.109375" defaultRowHeight="15.6" x14ac:dyDescent="0.3"/>
  <cols>
    <col min="1" max="1" width="5.5546875" style="1" bestFit="1" customWidth="1"/>
    <col min="2" max="2" width="47" style="1" bestFit="1" customWidth="1"/>
    <col min="3" max="3" width="8.109375" style="1" customWidth="1"/>
    <col min="4" max="4" width="13.6640625" style="1" customWidth="1"/>
    <col min="5" max="5" width="11.5546875" style="1" customWidth="1"/>
    <col min="6" max="6" width="13.88671875" style="1" customWidth="1"/>
    <col min="7" max="7" width="11.88671875" style="1" customWidth="1"/>
    <col min="8" max="8" width="12.6640625" style="14" customWidth="1"/>
    <col min="9" max="9" width="13.33203125" style="1" customWidth="1"/>
    <col min="10" max="13" width="9.109375" style="1"/>
    <col min="14" max="14" width="1.5546875" style="1" bestFit="1" customWidth="1"/>
    <col min="15" max="16384" width="9.109375" style="1"/>
  </cols>
  <sheetData>
    <row r="1" spans="1:12" ht="50.25" customHeight="1" x14ac:dyDescent="0.3">
      <c r="F1" s="46" t="s">
        <v>66</v>
      </c>
      <c r="G1" s="43"/>
      <c r="H1" s="43"/>
      <c r="I1" s="43"/>
    </row>
    <row r="2" spans="1:12" ht="15" customHeight="1" x14ac:dyDescent="0.3">
      <c r="A2" s="54" t="s">
        <v>68</v>
      </c>
      <c r="B2" s="43"/>
      <c r="C2" s="43"/>
      <c r="D2" s="43"/>
      <c r="E2" s="43"/>
      <c r="F2" s="43"/>
      <c r="G2" s="43"/>
      <c r="H2" s="43"/>
      <c r="I2" s="43"/>
    </row>
    <row r="3" spans="1:12" ht="48" customHeight="1" x14ac:dyDescent="0.3">
      <c r="A3" s="42" t="s">
        <v>74</v>
      </c>
      <c r="B3" s="42"/>
      <c r="C3" s="42"/>
      <c r="D3" s="42"/>
      <c r="E3" s="42"/>
      <c r="F3" s="42"/>
      <c r="G3" s="42"/>
      <c r="H3" s="42"/>
      <c r="I3" s="43"/>
    </row>
    <row r="4" spans="1:12" x14ac:dyDescent="0.3">
      <c r="A4" s="44" t="s">
        <v>47</v>
      </c>
      <c r="B4" s="44"/>
      <c r="C4" s="44"/>
      <c r="D4" s="44"/>
      <c r="E4" s="44"/>
      <c r="F4" s="44"/>
      <c r="G4" s="44"/>
      <c r="H4" s="44"/>
      <c r="I4" s="45"/>
    </row>
    <row r="5" spans="1:12" s="10" customFormat="1" ht="74.25" customHeight="1" x14ac:dyDescent="0.3">
      <c r="A5" s="50" t="s">
        <v>56</v>
      </c>
      <c r="B5" s="50" t="s">
        <v>0</v>
      </c>
      <c r="C5" s="50" t="s">
        <v>1</v>
      </c>
      <c r="D5" s="52" t="s">
        <v>63</v>
      </c>
      <c r="E5" s="53"/>
      <c r="F5" s="52" t="s">
        <v>61</v>
      </c>
      <c r="G5" s="53"/>
      <c r="H5" s="52" t="s">
        <v>62</v>
      </c>
      <c r="I5" s="53"/>
      <c r="L5" s="10" t="s">
        <v>49</v>
      </c>
    </row>
    <row r="6" spans="1:12" ht="31.2" x14ac:dyDescent="0.3">
      <c r="A6" s="51"/>
      <c r="B6" s="51"/>
      <c r="C6" s="51"/>
      <c r="D6" s="9" t="s">
        <v>58</v>
      </c>
      <c r="E6" s="9" t="s">
        <v>2</v>
      </c>
      <c r="F6" s="9" t="s">
        <v>58</v>
      </c>
      <c r="G6" s="9" t="s">
        <v>2</v>
      </c>
      <c r="H6" s="12" t="s">
        <v>58</v>
      </c>
      <c r="I6" s="9" t="s">
        <v>2</v>
      </c>
    </row>
    <row r="7" spans="1:12" s="10" customFormat="1" x14ac:dyDescent="0.3">
      <c r="A7" s="9" t="s">
        <v>3</v>
      </c>
      <c r="B7" s="9" t="s">
        <v>4</v>
      </c>
      <c r="C7" s="9" t="s">
        <v>5</v>
      </c>
      <c r="D7" s="9">
        <v>1</v>
      </c>
      <c r="E7" s="9">
        <v>2</v>
      </c>
      <c r="F7" s="9">
        <v>3</v>
      </c>
      <c r="G7" s="9">
        <v>4</v>
      </c>
      <c r="H7" s="15" t="s">
        <v>69</v>
      </c>
      <c r="I7" s="9">
        <v>6</v>
      </c>
      <c r="L7" s="10" t="s">
        <v>51</v>
      </c>
    </row>
    <row r="8" spans="1:12" x14ac:dyDescent="0.3">
      <c r="A8" s="28">
        <v>1</v>
      </c>
      <c r="B8" s="29" t="s">
        <v>6</v>
      </c>
      <c r="C8" s="28">
        <v>1</v>
      </c>
      <c r="D8" s="26">
        <f>D9+D14+D15+D19</f>
        <v>53879.86</v>
      </c>
      <c r="E8" s="26">
        <f>D8/D36</f>
        <v>41.6</v>
      </c>
      <c r="F8" s="26"/>
      <c r="G8" s="26"/>
      <c r="H8" s="27">
        <f>H9+H14+H15+H19</f>
        <v>53879.86</v>
      </c>
      <c r="I8" s="26">
        <f>H8/H36</f>
        <v>41.6</v>
      </c>
    </row>
    <row r="9" spans="1:12" x14ac:dyDescent="0.3">
      <c r="A9" s="31" t="s">
        <v>27</v>
      </c>
      <c r="B9" s="32" t="s">
        <v>7</v>
      </c>
      <c r="C9" s="33">
        <v>2</v>
      </c>
      <c r="D9" s="34">
        <f>D10+D11+D12+D13</f>
        <v>18501.490000000002</v>
      </c>
      <c r="E9" s="34">
        <f>D9/D36</f>
        <v>14.29</v>
      </c>
      <c r="F9" s="34"/>
      <c r="G9" s="34"/>
      <c r="H9" s="35">
        <f>H10+H11+H12+H13</f>
        <v>18501.490000000002</v>
      </c>
      <c r="I9" s="34">
        <f>H9/H36</f>
        <v>14.29</v>
      </c>
    </row>
    <row r="10" spans="1:12" x14ac:dyDescent="0.3">
      <c r="A10" s="5" t="s">
        <v>28</v>
      </c>
      <c r="B10" s="6" t="s">
        <v>8</v>
      </c>
      <c r="C10" s="4">
        <v>3</v>
      </c>
      <c r="D10" s="16">
        <v>0</v>
      </c>
      <c r="E10" s="16">
        <v>0</v>
      </c>
      <c r="F10" s="16"/>
      <c r="G10" s="16"/>
      <c r="H10" s="18">
        <v>0</v>
      </c>
      <c r="I10" s="16">
        <v>0</v>
      </c>
      <c r="L10" s="1" t="s">
        <v>49</v>
      </c>
    </row>
    <row r="11" spans="1:12" x14ac:dyDescent="0.3">
      <c r="A11" s="5" t="s">
        <v>29</v>
      </c>
      <c r="B11" s="6" t="s">
        <v>60</v>
      </c>
      <c r="C11" s="4">
        <v>4</v>
      </c>
      <c r="D11" s="16">
        <v>0</v>
      </c>
      <c r="E11" s="16">
        <v>0</v>
      </c>
      <c r="F11" s="16"/>
      <c r="G11" s="16"/>
      <c r="H11" s="18">
        <v>0</v>
      </c>
      <c r="I11" s="16">
        <v>0</v>
      </c>
      <c r="L11" s="1" t="s">
        <v>49</v>
      </c>
    </row>
    <row r="12" spans="1:12" x14ac:dyDescent="0.3">
      <c r="A12" s="5" t="s">
        <v>30</v>
      </c>
      <c r="B12" s="6" t="s">
        <v>65</v>
      </c>
      <c r="C12" s="4">
        <v>5</v>
      </c>
      <c r="D12" s="16">
        <f>[1]Лист1!$K$14</f>
        <v>17969.04</v>
      </c>
      <c r="E12" s="16">
        <f>D12/D36</f>
        <v>13.87</v>
      </c>
      <c r="F12" s="16"/>
      <c r="G12" s="16"/>
      <c r="H12" s="18">
        <f>D12</f>
        <v>17969.04</v>
      </c>
      <c r="I12" s="16">
        <f>H12/H36</f>
        <v>13.87</v>
      </c>
    </row>
    <row r="13" spans="1:12" x14ac:dyDescent="0.3">
      <c r="A13" s="5" t="s">
        <v>31</v>
      </c>
      <c r="B13" s="6" t="s">
        <v>9</v>
      </c>
      <c r="C13" s="4">
        <v>6</v>
      </c>
      <c r="D13" s="16">
        <f>H13</f>
        <v>532.45000000000005</v>
      </c>
      <c r="E13" s="16">
        <f>D13/D36</f>
        <v>0.41</v>
      </c>
      <c r="F13" s="16"/>
      <c r="G13" s="16"/>
      <c r="H13" s="18">
        <f>[2]ВП!$J$19</f>
        <v>532.45000000000005</v>
      </c>
      <c r="I13" s="16">
        <f>H13/H36</f>
        <v>0.41</v>
      </c>
    </row>
    <row r="14" spans="1:12" x14ac:dyDescent="0.3">
      <c r="A14" s="31" t="s">
        <v>32</v>
      </c>
      <c r="B14" s="32" t="s">
        <v>10</v>
      </c>
      <c r="C14" s="33">
        <v>7</v>
      </c>
      <c r="D14" s="34">
        <f t="shared" ref="D14:D33" si="0">H14</f>
        <v>11356.45</v>
      </c>
      <c r="E14" s="34">
        <f>D14/D36</f>
        <v>8.77</v>
      </c>
      <c r="F14" s="34"/>
      <c r="G14" s="34"/>
      <c r="H14" s="35">
        <f>[2]ВП!$J$20</f>
        <v>11356.45</v>
      </c>
      <c r="I14" s="34">
        <f>H14/H36</f>
        <v>8.77</v>
      </c>
    </row>
    <row r="15" spans="1:12" x14ac:dyDescent="0.3">
      <c r="A15" s="31" t="s">
        <v>33</v>
      </c>
      <c r="B15" s="32" t="s">
        <v>11</v>
      </c>
      <c r="C15" s="33">
        <v>8</v>
      </c>
      <c r="D15" s="34">
        <f t="shared" si="0"/>
        <v>5463.8</v>
      </c>
      <c r="E15" s="34">
        <f>D15/D36</f>
        <v>4.22</v>
      </c>
      <c r="F15" s="34"/>
      <c r="G15" s="34"/>
      <c r="H15" s="35">
        <f>H16+H17+H18</f>
        <v>5463.8</v>
      </c>
      <c r="I15" s="34">
        <f>H15/H36</f>
        <v>4.22</v>
      </c>
      <c r="L15" s="1" t="s">
        <v>49</v>
      </c>
    </row>
    <row r="16" spans="1:12" ht="31.2" x14ac:dyDescent="0.3">
      <c r="A16" s="5" t="s">
        <v>34</v>
      </c>
      <c r="B16" s="6" t="s">
        <v>12</v>
      </c>
      <c r="C16" s="4">
        <v>9</v>
      </c>
      <c r="D16" s="16">
        <f t="shared" si="0"/>
        <v>2498.42</v>
      </c>
      <c r="E16" s="16">
        <f>D16/D36</f>
        <v>1.93</v>
      </c>
      <c r="F16" s="16"/>
      <c r="G16" s="16"/>
      <c r="H16" s="18">
        <f>H14*22%</f>
        <v>2498.42</v>
      </c>
      <c r="I16" s="16">
        <f>H16/H36</f>
        <v>1.93</v>
      </c>
    </row>
    <row r="17" spans="1:13" ht="46.8" x14ac:dyDescent="0.3">
      <c r="A17" s="5" t="s">
        <v>35</v>
      </c>
      <c r="B17" s="6" t="s">
        <v>13</v>
      </c>
      <c r="C17" s="4">
        <v>10</v>
      </c>
      <c r="D17" s="16">
        <f t="shared" si="0"/>
        <v>2033.68</v>
      </c>
      <c r="E17" s="16">
        <f>D17/D36</f>
        <v>1.57</v>
      </c>
      <c r="F17" s="16"/>
      <c r="G17" s="16"/>
      <c r="H17" s="18">
        <f>[2]ВП!$J$23</f>
        <v>2033.68</v>
      </c>
      <c r="I17" s="16">
        <f>H17/H36</f>
        <v>1.57</v>
      </c>
    </row>
    <row r="18" spans="1:13" ht="31.2" x14ac:dyDescent="0.3">
      <c r="A18" s="5" t="s">
        <v>36</v>
      </c>
      <c r="B18" s="6" t="s">
        <v>67</v>
      </c>
      <c r="C18" s="4">
        <v>11</v>
      </c>
      <c r="D18" s="16">
        <f t="shared" si="0"/>
        <v>931.7</v>
      </c>
      <c r="E18" s="16">
        <f>D18/D36</f>
        <v>0.72</v>
      </c>
      <c r="F18" s="16"/>
      <c r="G18" s="16"/>
      <c r="H18" s="18">
        <f>[2]ВП!$J$24</f>
        <v>931.7</v>
      </c>
      <c r="I18" s="16">
        <f>H18/H36</f>
        <v>0.72</v>
      </c>
    </row>
    <row r="19" spans="1:13" x14ac:dyDescent="0.3">
      <c r="A19" s="31" t="s">
        <v>37</v>
      </c>
      <c r="B19" s="32" t="s">
        <v>57</v>
      </c>
      <c r="C19" s="33">
        <v>12</v>
      </c>
      <c r="D19" s="34">
        <f t="shared" si="0"/>
        <v>18558.12</v>
      </c>
      <c r="E19" s="34">
        <f>D19/D36</f>
        <v>14.33</v>
      </c>
      <c r="F19" s="34"/>
      <c r="G19" s="34"/>
      <c r="H19" s="35">
        <f>[2]ВП!$J$25</f>
        <v>18558.12</v>
      </c>
      <c r="I19" s="34">
        <f>H19/H36</f>
        <v>14.33</v>
      </c>
    </row>
    <row r="20" spans="1:13" x14ac:dyDescent="0.3">
      <c r="A20" s="28">
        <v>2</v>
      </c>
      <c r="B20" s="29" t="s">
        <v>14</v>
      </c>
      <c r="C20" s="28">
        <v>15</v>
      </c>
      <c r="D20" s="26">
        <f t="shared" si="0"/>
        <v>5493.31</v>
      </c>
      <c r="E20" s="26">
        <f>D20/D36</f>
        <v>4.24</v>
      </c>
      <c r="F20" s="26"/>
      <c r="G20" s="26"/>
      <c r="H20" s="27">
        <f>[2]ВП!$J$26</f>
        <v>5493.31</v>
      </c>
      <c r="I20" s="26">
        <f>H20/H36</f>
        <v>4.24</v>
      </c>
    </row>
    <row r="21" spans="1:13" x14ac:dyDescent="0.3">
      <c r="A21" s="28">
        <v>3</v>
      </c>
      <c r="B21" s="29" t="s">
        <v>15</v>
      </c>
      <c r="C21" s="28">
        <v>16</v>
      </c>
      <c r="D21" s="26">
        <f t="shared" si="0"/>
        <v>0</v>
      </c>
      <c r="E21" s="26">
        <v>0</v>
      </c>
      <c r="F21" s="26"/>
      <c r="G21" s="26"/>
      <c r="H21" s="27">
        <v>0</v>
      </c>
      <c r="I21" s="26">
        <f>H21/H36</f>
        <v>0</v>
      </c>
    </row>
    <row r="22" spans="1:13" x14ac:dyDescent="0.3">
      <c r="A22" s="28">
        <v>4</v>
      </c>
      <c r="B22" s="29" t="s">
        <v>16</v>
      </c>
      <c r="C22" s="28">
        <v>17</v>
      </c>
      <c r="D22" s="26">
        <f t="shared" si="0"/>
        <v>0</v>
      </c>
      <c r="E22" s="26">
        <f>D22/D36</f>
        <v>0</v>
      </c>
      <c r="F22" s="26"/>
      <c r="G22" s="26"/>
      <c r="H22" s="27">
        <v>0</v>
      </c>
      <c r="I22" s="26">
        <f>H22/H36</f>
        <v>0</v>
      </c>
    </row>
    <row r="23" spans="1:13" x14ac:dyDescent="0.3">
      <c r="A23" s="28">
        <v>5</v>
      </c>
      <c r="B23" s="29" t="s">
        <v>17</v>
      </c>
      <c r="C23" s="28">
        <v>18</v>
      </c>
      <c r="D23" s="26">
        <f t="shared" si="0"/>
        <v>0</v>
      </c>
      <c r="E23" s="26">
        <f>D23/D34</f>
        <v>0</v>
      </c>
      <c r="F23" s="26"/>
      <c r="G23" s="26"/>
      <c r="H23" s="27">
        <v>0</v>
      </c>
      <c r="I23" s="26">
        <f>H23/H34</f>
        <v>0</v>
      </c>
      <c r="L23" s="1" t="s">
        <v>49</v>
      </c>
    </row>
    <row r="24" spans="1:13" x14ac:dyDescent="0.3">
      <c r="A24" s="4">
        <v>6</v>
      </c>
      <c r="B24" s="6" t="s">
        <v>18</v>
      </c>
      <c r="C24" s="4">
        <v>19</v>
      </c>
      <c r="D24" s="16">
        <f t="shared" si="0"/>
        <v>59373.17</v>
      </c>
      <c r="E24" s="16">
        <f>D24/D36</f>
        <v>45.84</v>
      </c>
      <c r="F24" s="16"/>
      <c r="G24" s="16"/>
      <c r="H24" s="18">
        <f>H8+H20+H21+H22</f>
        <v>59373.17</v>
      </c>
      <c r="I24" s="16">
        <f>H24/H36</f>
        <v>45.84</v>
      </c>
      <c r="M24" s="1" t="s">
        <v>49</v>
      </c>
    </row>
    <row r="25" spans="1:13" x14ac:dyDescent="0.3">
      <c r="A25" s="5" t="s">
        <v>38</v>
      </c>
      <c r="B25" s="6" t="s">
        <v>19</v>
      </c>
      <c r="C25" s="4">
        <v>20</v>
      </c>
      <c r="D25" s="16">
        <f t="shared" si="0"/>
        <v>0</v>
      </c>
      <c r="E25" s="16">
        <f>D25/D34</f>
        <v>0</v>
      </c>
      <c r="F25" s="16"/>
      <c r="G25" s="16"/>
      <c r="H25" s="18">
        <v>0</v>
      </c>
      <c r="I25" s="16">
        <f>H25/H34</f>
        <v>0</v>
      </c>
    </row>
    <row r="26" spans="1:13" x14ac:dyDescent="0.3">
      <c r="A26" s="23" t="s">
        <v>39</v>
      </c>
      <c r="B26" s="24" t="s">
        <v>20</v>
      </c>
      <c r="C26" s="25">
        <v>21</v>
      </c>
      <c r="D26" s="26">
        <f t="shared" si="0"/>
        <v>362.04</v>
      </c>
      <c r="E26" s="26">
        <f>D26/D36</f>
        <v>0.28000000000000003</v>
      </c>
      <c r="F26" s="26"/>
      <c r="G26" s="26"/>
      <c r="H26" s="27">
        <f>H28/0.82</f>
        <v>362.04</v>
      </c>
      <c r="I26" s="26">
        <f>H26/H36</f>
        <v>0.28000000000000003</v>
      </c>
    </row>
    <row r="27" spans="1:13" x14ac:dyDescent="0.3">
      <c r="A27" s="19" t="s">
        <v>40</v>
      </c>
      <c r="B27" s="20" t="s">
        <v>21</v>
      </c>
      <c r="C27" s="21">
        <v>22</v>
      </c>
      <c r="D27" s="16">
        <f t="shared" si="0"/>
        <v>65.17</v>
      </c>
      <c r="E27" s="16">
        <f>D27/D36</f>
        <v>0.05</v>
      </c>
      <c r="F27" s="16"/>
      <c r="G27" s="16"/>
      <c r="H27" s="18">
        <f>H26*18%</f>
        <v>65.17</v>
      </c>
      <c r="I27" s="16">
        <f>H27/H36</f>
        <v>0.05</v>
      </c>
    </row>
    <row r="28" spans="1:13" x14ac:dyDescent="0.3">
      <c r="A28" s="19" t="s">
        <v>41</v>
      </c>
      <c r="B28" s="20" t="s">
        <v>22</v>
      </c>
      <c r="C28" s="21">
        <v>23</v>
      </c>
      <c r="D28" s="16">
        <f t="shared" si="0"/>
        <v>296.87</v>
      </c>
      <c r="E28" s="16">
        <f>D28/D34</f>
        <v>0</v>
      </c>
      <c r="F28" s="16"/>
      <c r="G28" s="16"/>
      <c r="H28" s="18">
        <f>H29+H30+H31+H32+H33</f>
        <v>296.87</v>
      </c>
      <c r="I28" s="18">
        <f>I29+I30+I31+I32+I33</f>
        <v>0.23</v>
      </c>
    </row>
    <row r="29" spans="1:13" x14ac:dyDescent="0.3">
      <c r="A29" s="19" t="s">
        <v>42</v>
      </c>
      <c r="B29" s="20" t="s">
        <v>23</v>
      </c>
      <c r="C29" s="21">
        <v>24</v>
      </c>
      <c r="D29" s="16">
        <f t="shared" si="0"/>
        <v>0</v>
      </c>
      <c r="E29" s="16">
        <f>D29/D34</f>
        <v>0</v>
      </c>
      <c r="F29" s="16"/>
      <c r="G29" s="16"/>
      <c r="H29" s="18">
        <v>0</v>
      </c>
      <c r="I29" s="16">
        <f>H29/H34</f>
        <v>0</v>
      </c>
      <c r="L29" s="1" t="s">
        <v>49</v>
      </c>
    </row>
    <row r="30" spans="1:13" x14ac:dyDescent="0.3">
      <c r="A30" s="19" t="s">
        <v>43</v>
      </c>
      <c r="B30" s="20" t="s">
        <v>24</v>
      </c>
      <c r="C30" s="21">
        <v>25</v>
      </c>
      <c r="D30" s="16">
        <f t="shared" si="0"/>
        <v>0</v>
      </c>
      <c r="E30" s="16">
        <f>D30/D36</f>
        <v>0</v>
      </c>
      <c r="F30" s="16"/>
      <c r="G30" s="16"/>
      <c r="H30" s="18">
        <v>0</v>
      </c>
      <c r="I30" s="16">
        <f>H30/H36</f>
        <v>0</v>
      </c>
    </row>
    <row r="31" spans="1:13" ht="31.2" x14ac:dyDescent="0.3">
      <c r="A31" s="5" t="s">
        <v>44</v>
      </c>
      <c r="B31" s="6" t="s">
        <v>50</v>
      </c>
      <c r="C31" s="4">
        <v>26</v>
      </c>
      <c r="D31" s="16">
        <f t="shared" si="0"/>
        <v>0</v>
      </c>
      <c r="E31" s="16">
        <f>D31/D34</f>
        <v>0</v>
      </c>
      <c r="F31" s="16"/>
      <c r="G31" s="16"/>
      <c r="H31" s="18">
        <v>0</v>
      </c>
      <c r="I31" s="16">
        <f>H31/H34</f>
        <v>0</v>
      </c>
    </row>
    <row r="32" spans="1:13" x14ac:dyDescent="0.3">
      <c r="A32" s="5" t="s">
        <v>45</v>
      </c>
      <c r="B32" s="6" t="s">
        <v>25</v>
      </c>
      <c r="C32" s="4">
        <v>27</v>
      </c>
      <c r="D32" s="16">
        <f t="shared" si="0"/>
        <v>0</v>
      </c>
      <c r="E32" s="16">
        <f>D32/D34</f>
        <v>0</v>
      </c>
      <c r="F32" s="16"/>
      <c r="G32" s="16"/>
      <c r="H32" s="18">
        <v>0</v>
      </c>
      <c r="I32" s="16">
        <f>H32/H34</f>
        <v>0</v>
      </c>
    </row>
    <row r="33" spans="1:13" ht="18" customHeight="1" x14ac:dyDescent="0.3">
      <c r="A33" s="36" t="s">
        <v>46</v>
      </c>
      <c r="B33" s="37" t="s">
        <v>73</v>
      </c>
      <c r="C33" s="38">
        <v>28</v>
      </c>
      <c r="D33" s="39">
        <f t="shared" si="0"/>
        <v>296.87</v>
      </c>
      <c r="E33" s="39">
        <f>D33/D34</f>
        <v>0</v>
      </c>
      <c r="F33" s="39"/>
      <c r="G33" s="39"/>
      <c r="H33" s="40">
        <f>H24*0.5%</f>
        <v>296.87</v>
      </c>
      <c r="I33" s="39">
        <f>H33/H36</f>
        <v>0.23</v>
      </c>
      <c r="M33" s="1" t="s">
        <v>49</v>
      </c>
    </row>
    <row r="34" spans="1:13" ht="33" customHeight="1" x14ac:dyDescent="0.3">
      <c r="A34" s="28">
        <v>9</v>
      </c>
      <c r="B34" s="29" t="s">
        <v>55</v>
      </c>
      <c r="C34" s="28">
        <v>29</v>
      </c>
      <c r="D34" s="26">
        <f>D24+D26</f>
        <v>59735.21</v>
      </c>
      <c r="E34" s="26">
        <f>D34/D36</f>
        <v>46.12</v>
      </c>
      <c r="F34" s="26"/>
      <c r="G34" s="26"/>
      <c r="H34" s="27">
        <f>H24+H26</f>
        <v>59735.21</v>
      </c>
      <c r="I34" s="26">
        <f>H34/H36</f>
        <v>46.12</v>
      </c>
    </row>
    <row r="35" spans="1:13" ht="34.5" customHeight="1" x14ac:dyDescent="0.3">
      <c r="A35" s="4">
        <v>10</v>
      </c>
      <c r="B35" s="6" t="s">
        <v>59</v>
      </c>
      <c r="C35" s="4">
        <v>30</v>
      </c>
      <c r="D35" s="17"/>
      <c r="E35" s="17"/>
      <c r="F35" s="17"/>
      <c r="G35" s="17"/>
      <c r="H35" s="22"/>
      <c r="I35" s="17"/>
    </row>
    <row r="36" spans="1:13" x14ac:dyDescent="0.3">
      <c r="A36" s="4">
        <v>11</v>
      </c>
      <c r="B36" s="6" t="s">
        <v>26</v>
      </c>
      <c r="C36" s="4">
        <v>31</v>
      </c>
      <c r="D36" s="16">
        <f>'[3]Річний план 2024'!$J$28</f>
        <v>1295.0899999999999</v>
      </c>
      <c r="E36" s="17"/>
      <c r="F36" s="16"/>
      <c r="G36" s="17"/>
      <c r="H36" s="18">
        <f>D36</f>
        <v>1295.0899999999999</v>
      </c>
      <c r="I36" s="17"/>
    </row>
    <row r="37" spans="1:13" x14ac:dyDescent="0.3">
      <c r="A37" s="4">
        <v>12</v>
      </c>
      <c r="B37" s="6" t="s">
        <v>52</v>
      </c>
      <c r="C37" s="4">
        <v>32</v>
      </c>
      <c r="D37" s="17"/>
      <c r="E37" s="16">
        <f>E34</f>
        <v>46.12</v>
      </c>
      <c r="F37" s="17"/>
      <c r="G37" s="16"/>
      <c r="H37" s="22"/>
      <c r="I37" s="16">
        <f>I34</f>
        <v>46.12</v>
      </c>
    </row>
    <row r="38" spans="1:13" x14ac:dyDescent="0.3">
      <c r="A38" s="4">
        <v>13</v>
      </c>
      <c r="B38" s="6" t="s">
        <v>53</v>
      </c>
      <c r="C38" s="4">
        <v>33</v>
      </c>
      <c r="D38" s="17"/>
      <c r="E38" s="16">
        <f>E37*20%</f>
        <v>9.2200000000000006</v>
      </c>
      <c r="F38" s="17"/>
      <c r="G38" s="16"/>
      <c r="H38" s="22"/>
      <c r="I38" s="16">
        <f>I37*20%</f>
        <v>9.2200000000000006</v>
      </c>
    </row>
    <row r="39" spans="1:13" x14ac:dyDescent="0.3">
      <c r="A39" s="4">
        <v>14</v>
      </c>
      <c r="B39" s="6" t="s">
        <v>54</v>
      </c>
      <c r="C39" s="4">
        <v>34</v>
      </c>
      <c r="D39" s="17"/>
      <c r="E39" s="30">
        <f>E37+E38</f>
        <v>55.34</v>
      </c>
      <c r="F39" s="17"/>
      <c r="G39" s="30"/>
      <c r="H39" s="22"/>
      <c r="I39" s="41">
        <f>I37+I38</f>
        <v>55.34</v>
      </c>
    </row>
    <row r="40" spans="1:13" ht="15.75" x14ac:dyDescent="0.25">
      <c r="A40" s="3"/>
      <c r="B40" s="8"/>
      <c r="C40" s="7"/>
      <c r="D40" s="2"/>
      <c r="E40" s="2"/>
      <c r="F40" s="2"/>
      <c r="G40" s="2"/>
      <c r="H40" s="13"/>
    </row>
    <row r="41" spans="1:13" ht="18" x14ac:dyDescent="0.3">
      <c r="A41" s="47" t="s">
        <v>64</v>
      </c>
      <c r="B41" s="48"/>
      <c r="C41" s="48"/>
      <c r="D41" s="48"/>
      <c r="E41" s="48"/>
      <c r="F41" s="48"/>
      <c r="G41" s="48"/>
      <c r="H41" s="48"/>
      <c r="I41" s="11"/>
      <c r="J41" s="11"/>
      <c r="K41" s="11"/>
    </row>
    <row r="42" spans="1:13" x14ac:dyDescent="0.3">
      <c r="A42" s="49" t="s">
        <v>48</v>
      </c>
      <c r="B42" s="49"/>
      <c r="C42" s="49"/>
      <c r="D42" s="49"/>
      <c r="E42" s="49"/>
      <c r="F42" s="49"/>
      <c r="G42" s="49"/>
      <c r="H42" s="49"/>
    </row>
    <row r="44" spans="1:13" x14ac:dyDescent="0.3">
      <c r="B44" s="1" t="s">
        <v>70</v>
      </c>
    </row>
    <row r="45" spans="1:13" x14ac:dyDescent="0.3">
      <c r="B45" s="1" t="s">
        <v>71</v>
      </c>
    </row>
    <row r="46" spans="1:13" x14ac:dyDescent="0.3">
      <c r="B46" s="1" t="s">
        <v>72</v>
      </c>
    </row>
  </sheetData>
  <mergeCells count="12">
    <mergeCell ref="A3:I3"/>
    <mergeCell ref="A4:I4"/>
    <mergeCell ref="F1:I1"/>
    <mergeCell ref="A41:H41"/>
    <mergeCell ref="A42:H42"/>
    <mergeCell ref="A5:A6"/>
    <mergeCell ref="B5:B6"/>
    <mergeCell ref="C5:C6"/>
    <mergeCell ref="D5:E5"/>
    <mergeCell ref="F5:G5"/>
    <mergeCell ref="H5:I5"/>
    <mergeCell ref="A2:I2"/>
  </mergeCells>
  <pageMargins left="0.23622047244094491" right="0.15748031496062992" top="0.19685039370078741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Дод17</vt:lpstr>
      <vt:lpstr>Лист1</vt:lpstr>
      <vt:lpstr>Дод17!Область_печати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Asus</cp:lastModifiedBy>
  <cp:lastPrinted>2023-08-07T06:58:52Z</cp:lastPrinted>
  <dcterms:created xsi:type="dcterms:W3CDTF">2019-05-30T11:36:43Z</dcterms:created>
  <dcterms:modified xsi:type="dcterms:W3CDTF">2024-04-04T10:03:37Z</dcterms:modified>
</cp:coreProperties>
</file>